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3251A7A-CAA3-4BC4-AAA4-74D4B598C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道料金計算（料金改定比較用）" sheetId="2" r:id="rId1"/>
    <sheet name="水道料金計算 (元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  <c r="E1" i="2"/>
  <c r="W21" i="3"/>
  <c r="P21" i="3"/>
  <c r="W20" i="3"/>
  <c r="P20" i="3"/>
  <c r="W19" i="3"/>
  <c r="P19" i="3"/>
  <c r="W18" i="3"/>
  <c r="P18" i="3"/>
  <c r="W17" i="3"/>
  <c r="P17" i="3"/>
  <c r="S15" i="3"/>
  <c r="P15" i="3"/>
  <c r="L15" i="3"/>
  <c r="AE9" i="3"/>
  <c r="AA9" i="3"/>
  <c r="T9" i="3"/>
  <c r="P9" i="3"/>
  <c r="AE8" i="3"/>
  <c r="AA8" i="3"/>
  <c r="T8" i="3"/>
  <c r="P8" i="3"/>
  <c r="AE7" i="3"/>
  <c r="AA7" i="3"/>
  <c r="T7" i="3"/>
  <c r="P7" i="3"/>
  <c r="AE6" i="3"/>
  <c r="AA6" i="3"/>
  <c r="T6" i="3"/>
  <c r="P6" i="3"/>
  <c r="AE5" i="3"/>
  <c r="AE3" i="3" s="1"/>
  <c r="AA5" i="3"/>
  <c r="T5" i="3"/>
  <c r="P5" i="3"/>
  <c r="AA3" i="3"/>
  <c r="W3" i="3"/>
  <c r="T3" i="3"/>
  <c r="P3" i="3"/>
  <c r="L3" i="3"/>
  <c r="E1" i="3"/>
  <c r="BA21" i="2"/>
  <c r="AT21" i="2"/>
  <c r="BA20" i="2"/>
  <c r="AT20" i="2"/>
  <c r="BA19" i="2"/>
  <c r="AT19" i="2"/>
  <c r="BA18" i="2"/>
  <c r="AT18" i="2"/>
  <c r="BA17" i="2"/>
  <c r="AT17" i="2"/>
  <c r="AW15" i="2"/>
  <c r="AT15" i="2"/>
  <c r="AP15" i="2"/>
  <c r="BI9" i="2"/>
  <c r="BE9" i="2"/>
  <c r="AX9" i="2"/>
  <c r="AT9" i="2"/>
  <c r="BI8" i="2"/>
  <c r="BE8" i="2"/>
  <c r="AX8" i="2"/>
  <c r="AT8" i="2"/>
  <c r="BI7" i="2"/>
  <c r="BE7" i="2"/>
  <c r="AX7" i="2"/>
  <c r="AT7" i="2"/>
  <c r="BI6" i="2"/>
  <c r="BE6" i="2"/>
  <c r="AX6" i="2"/>
  <c r="AT6" i="2"/>
  <c r="BI5" i="2"/>
  <c r="BE5" i="2"/>
  <c r="AX5" i="2"/>
  <c r="AT5" i="2"/>
  <c r="BA3" i="2"/>
  <c r="AX3" i="2"/>
  <c r="AT3" i="2"/>
  <c r="AP3" i="2"/>
  <c r="Z15" i="2"/>
  <c r="S15" i="2"/>
  <c r="AA3" i="2"/>
  <c r="AD3" i="2"/>
  <c r="S3" i="2"/>
  <c r="W15" i="3" l="1"/>
  <c r="F5" i="3" s="1"/>
  <c r="F6" i="3" s="1"/>
  <c r="F3" i="3"/>
  <c r="BE3" i="2"/>
  <c r="BA15" i="2"/>
  <c r="J5" i="2" s="1"/>
  <c r="BI3" i="2"/>
  <c r="AD18" i="2"/>
  <c r="AD19" i="2"/>
  <c r="AD20" i="2"/>
  <c r="AD21" i="2"/>
  <c r="AD17" i="2"/>
  <c r="W18" i="2"/>
  <c r="W19" i="2"/>
  <c r="W20" i="2"/>
  <c r="W21" i="2"/>
  <c r="W17" i="2"/>
  <c r="AL6" i="2"/>
  <c r="AL7" i="2"/>
  <c r="AL8" i="2"/>
  <c r="AL9" i="2"/>
  <c r="AL5" i="2"/>
  <c r="AH6" i="2"/>
  <c r="AH7" i="2"/>
  <c r="AH8" i="2"/>
  <c r="AH9" i="2"/>
  <c r="AH5" i="2"/>
  <c r="AA6" i="2"/>
  <c r="AA7" i="2"/>
  <c r="AA8" i="2"/>
  <c r="AA9" i="2"/>
  <c r="AA5" i="2"/>
  <c r="W6" i="2"/>
  <c r="W7" i="2"/>
  <c r="W8" i="2"/>
  <c r="W9" i="2"/>
  <c r="W5" i="2"/>
  <c r="F7" i="3" l="1"/>
  <c r="F4" i="3"/>
  <c r="F8" i="3" s="1"/>
  <c r="J3" i="2"/>
  <c r="AH3" i="2"/>
  <c r="AL3" i="2"/>
  <c r="AD15" i="2"/>
  <c r="W15" i="2"/>
  <c r="J6" i="2" s="1"/>
  <c r="W3" i="2"/>
  <c r="J7" i="2" l="1"/>
  <c r="J4" i="2"/>
  <c r="J8" i="2" s="1"/>
  <c r="F5" i="2"/>
  <c r="O5" i="2" s="1"/>
  <c r="F3" i="2"/>
  <c r="O3" i="2" s="1"/>
  <c r="F4" i="2" l="1"/>
  <c r="M3" i="2"/>
  <c r="F6" i="2"/>
  <c r="M5" i="2"/>
  <c r="F7" i="2"/>
  <c r="O7" i="2" s="1"/>
  <c r="M7" i="2" l="1"/>
  <c r="F8" i="2"/>
</calcChain>
</file>

<file path=xl/sharedStrings.xml><?xml version="1.0" encoding="utf-8"?>
<sst xmlns="http://schemas.openxmlformats.org/spreadsheetml/2006/main" count="169" uniqueCount="24">
  <si>
    <t>基本料金</t>
    <rPh sb="0" eb="2">
      <t>キホン</t>
    </rPh>
    <rPh sb="2" eb="4">
      <t>リョウキン</t>
    </rPh>
    <phoneticPr fontId="2"/>
  </si>
  <si>
    <t>従量料金</t>
    <rPh sb="0" eb="2">
      <t>ジュウリョウ</t>
    </rPh>
    <rPh sb="2" eb="4">
      <t>リョウキン</t>
    </rPh>
    <phoneticPr fontId="2"/>
  </si>
  <si>
    <t>以上</t>
    <rPh sb="0" eb="2">
      <t>イジョウ</t>
    </rPh>
    <phoneticPr fontId="2"/>
  </si>
  <si>
    <t>以下</t>
    <rPh sb="0" eb="2">
      <t>イカ</t>
    </rPh>
    <phoneticPr fontId="2"/>
  </si>
  <si>
    <t>単価</t>
    <rPh sb="0" eb="2">
      <t>タンカ</t>
    </rPh>
    <phoneticPr fontId="2"/>
  </si>
  <si>
    <t>口径</t>
    <rPh sb="0" eb="2">
      <t>コウケイ</t>
    </rPh>
    <phoneticPr fontId="2"/>
  </si>
  <si>
    <t>従量料金（13mm、20mm）</t>
    <rPh sb="0" eb="2">
      <t>ジュウリョウ</t>
    </rPh>
    <rPh sb="2" eb="4">
      <t>リョウキン</t>
    </rPh>
    <phoneticPr fontId="2"/>
  </si>
  <si>
    <t>従量料金（25mm～）</t>
    <rPh sb="0" eb="2">
      <t>ジュウリョウ</t>
    </rPh>
    <rPh sb="2" eb="4">
      <t>リョウキン</t>
    </rPh>
    <phoneticPr fontId="2"/>
  </si>
  <si>
    <t>水道口径を選んでください（単位：mm）</t>
    <rPh sb="5" eb="6">
      <t>エラ</t>
    </rPh>
    <phoneticPr fontId="2"/>
  </si>
  <si>
    <t>下水道の使用有無を選択してください
有りの場合は【1】、なしの場合は【0】</t>
    <rPh sb="0" eb="3">
      <t>ゲスイドウ</t>
    </rPh>
    <rPh sb="4" eb="6">
      <t>シヨウ</t>
    </rPh>
    <rPh sb="6" eb="8">
      <t>ウム</t>
    </rPh>
    <rPh sb="9" eb="11">
      <t>センタク</t>
    </rPh>
    <rPh sb="18" eb="19">
      <t>ア</t>
    </rPh>
    <rPh sb="21" eb="23">
      <t>バアイ</t>
    </rPh>
    <rPh sb="31" eb="33">
      <t>バアイ</t>
    </rPh>
    <phoneticPr fontId="2"/>
  </si>
  <si>
    <t>円</t>
    <rPh sb="0" eb="1">
      <t>エン</t>
    </rPh>
    <phoneticPr fontId="2"/>
  </si>
  <si>
    <t>上水道料金</t>
  </si>
  <si>
    <t>下水道使用料</t>
  </si>
  <si>
    <t>合計</t>
  </si>
  <si>
    <t>期間を選んでください（単位：月）</t>
    <rPh sb="3" eb="4">
      <t>エラ</t>
    </rPh>
    <phoneticPr fontId="2"/>
  </si>
  <si>
    <r>
      <t>使用水量を</t>
    </r>
    <r>
      <rPr>
        <b/>
        <sz val="11"/>
        <color theme="1"/>
        <rFont val="游ゴシック"/>
        <family val="3"/>
        <charset val="128"/>
        <scheme val="minor"/>
      </rPr>
      <t>入力</t>
    </r>
    <r>
      <rPr>
        <sz val="11"/>
        <color theme="1"/>
        <rFont val="游ゴシック"/>
        <family val="2"/>
        <scheme val="minor"/>
      </rPr>
      <t>してください（単位：㎥）</t>
    </r>
    <rPh sb="5" eb="7">
      <t>ニュウリョク</t>
    </rPh>
    <phoneticPr fontId="2"/>
  </si>
  <si>
    <t>上水道料金（0.5月・1月）</t>
    <rPh sb="0" eb="3">
      <t>ジョウスイドウ</t>
    </rPh>
    <rPh sb="3" eb="5">
      <t>リョウキン</t>
    </rPh>
    <rPh sb="9" eb="10">
      <t>ツキ</t>
    </rPh>
    <rPh sb="12" eb="13">
      <t>ツキ</t>
    </rPh>
    <phoneticPr fontId="2"/>
  </si>
  <si>
    <t>上水道料金（1.5月・2月）</t>
    <rPh sb="0" eb="3">
      <t>ジョウスイドウ</t>
    </rPh>
    <rPh sb="3" eb="5">
      <t>リョウキン</t>
    </rPh>
    <rPh sb="9" eb="10">
      <t>ツキ</t>
    </rPh>
    <rPh sb="12" eb="13">
      <t>ツキ</t>
    </rPh>
    <phoneticPr fontId="2"/>
  </si>
  <si>
    <t>下水道使用料（0.5月・1月）</t>
    <rPh sb="0" eb="3">
      <t>ゲスイドウ</t>
    </rPh>
    <rPh sb="3" eb="6">
      <t>シヨウリョウ</t>
    </rPh>
    <phoneticPr fontId="2"/>
  </si>
  <si>
    <t>下水道使用料（1.5月・2月）</t>
    <rPh sb="0" eb="3">
      <t>ゲスイドウ</t>
    </rPh>
    <rPh sb="3" eb="6">
      <t>シヨウリョウ</t>
    </rPh>
    <rPh sb="10" eb="11">
      <t>ツキ</t>
    </rPh>
    <rPh sb="13" eb="14">
      <t>ツキ</t>
    </rPh>
    <phoneticPr fontId="2"/>
  </si>
  <si>
    <t>内消費税額</t>
    <rPh sb="0" eb="1">
      <t>ウチ</t>
    </rPh>
    <rPh sb="1" eb="4">
      <t>ショウヒゼイ</t>
    </rPh>
    <rPh sb="4" eb="5">
      <t>ガク</t>
    </rPh>
    <phoneticPr fontId="2"/>
  </si>
  <si>
    <t>円</t>
    <rPh sb="0" eb="1">
      <t>エン</t>
    </rPh>
    <phoneticPr fontId="2"/>
  </si>
  <si>
    <t>差額（税込）</t>
    <rPh sb="0" eb="2">
      <t>サガク</t>
    </rPh>
    <rPh sb="3" eb="5">
      <t>ゼイコミ</t>
    </rPh>
    <phoneticPr fontId="2"/>
  </si>
  <si>
    <t>上昇率</t>
    <rPh sb="0" eb="3">
      <t>ジョウショウリツ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</si>
</sst>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38" fontId="0" fillId="0" borderId="0" xfId="1" applyFont="1" applyAlignment="1"/>
    <xf numFmtId="0" fontId="3" fillId="0" borderId="0" xfId="0" applyFont="1"/>
    <xf numFmtId="38" fontId="4" fillId="0" borderId="0" xfId="1" applyFont="1" applyAlignme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38" fontId="5" fillId="0" borderId="0" xfId="1" applyFont="1" applyBorder="1" applyAlignment="1">
      <alignment horizontal="left"/>
    </xf>
    <xf numFmtId="38" fontId="5" fillId="0" borderId="0" xfId="0" applyNumberFormat="1" applyFont="1" applyAlignment="1">
      <alignment horizontal="left"/>
    </xf>
    <xf numFmtId="38" fontId="5" fillId="0" borderId="5" xfId="1" applyFont="1" applyBorder="1" applyAlignment="1">
      <alignment horizontal="left"/>
    </xf>
    <xf numFmtId="38" fontId="5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wrapText="1"/>
    </xf>
    <xf numFmtId="0" fontId="9" fillId="0" borderId="6" xfId="0" applyFont="1" applyBorder="1"/>
    <xf numFmtId="0" fontId="9" fillId="0" borderId="0" xfId="0" applyFont="1"/>
    <xf numFmtId="0" fontId="9" fillId="0" borderId="6" xfId="0" applyFont="1" applyBorder="1" applyAlignment="1">
      <alignment horizontal="left"/>
    </xf>
    <xf numFmtId="38" fontId="9" fillId="0" borderId="8" xfId="0" applyNumberFormat="1" applyFont="1" applyBorder="1"/>
    <xf numFmtId="38" fontId="9" fillId="0" borderId="6" xfId="1" applyFont="1" applyBorder="1" applyAlignment="1"/>
    <xf numFmtId="38" fontId="5" fillId="0" borderId="4" xfId="1" applyFont="1" applyBorder="1" applyAlignment="1">
      <alignment shrinkToFit="1"/>
    </xf>
    <xf numFmtId="38" fontId="5" fillId="0" borderId="4" xfId="0" applyNumberFormat="1" applyFont="1" applyBorder="1" applyAlignment="1">
      <alignment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5" fillId="0" borderId="0" xfId="0" applyFont="1"/>
    <xf numFmtId="38" fontId="10" fillId="0" borderId="0" xfId="1" applyFont="1" applyAlignment="1"/>
    <xf numFmtId="176" fontId="10" fillId="0" borderId="0" xfId="1" applyNumberFormat="1" applyFont="1" applyAlignment="1"/>
    <xf numFmtId="0" fontId="0" fillId="2" borderId="1" xfId="0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2686050</xdr:colOff>
      <xdr:row>2</xdr:row>
      <xdr:rowOff>142875</xdr:rowOff>
    </xdr:from>
    <xdr:to>
      <xdr:col>1</xdr:col>
      <xdr:colOff>2895600</xdr:colOff>
      <xdr:row>3</xdr:row>
      <xdr:rowOff>104775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0" y="101917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2686050</xdr:colOff>
      <xdr:row>4</xdr:row>
      <xdr:rowOff>142875</xdr:rowOff>
    </xdr:from>
    <xdr:to>
      <xdr:col>1</xdr:col>
      <xdr:colOff>2895600</xdr:colOff>
      <xdr:row>5</xdr:row>
      <xdr:rowOff>104775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71800" y="151447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2686050</xdr:colOff>
      <xdr:row>6</xdr:row>
      <xdr:rowOff>142875</xdr:rowOff>
    </xdr:from>
    <xdr:to>
      <xdr:col>1</xdr:col>
      <xdr:colOff>2895600</xdr:colOff>
      <xdr:row>7</xdr:row>
      <xdr:rowOff>104775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71800" y="200977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2686050</xdr:colOff>
      <xdr:row>8</xdr:row>
      <xdr:rowOff>161925</xdr:rowOff>
    </xdr:from>
    <xdr:to>
      <xdr:col>1</xdr:col>
      <xdr:colOff>2895600</xdr:colOff>
      <xdr:row>8</xdr:row>
      <xdr:rowOff>371475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971800" y="252412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352425</xdr:colOff>
      <xdr:row>0</xdr:row>
      <xdr:rowOff>314325</xdr:rowOff>
    </xdr:from>
    <xdr:to>
      <xdr:col>5</xdr:col>
      <xdr:colOff>695325</xdr:colOff>
      <xdr:row>1</xdr:row>
      <xdr:rowOff>285750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34050" y="314325"/>
          <a:ext cx="342900" cy="31432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123825</xdr:colOff>
      <xdr:row>8</xdr:row>
      <xdr:rowOff>123825</xdr:rowOff>
    </xdr:from>
    <xdr:to>
      <xdr:col>7</xdr:col>
      <xdr:colOff>209550</xdr:colOff>
      <xdr:row>18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00500" y="2333625"/>
          <a:ext cx="2638425" cy="270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352425</xdr:colOff>
      <xdr:row>0</xdr:row>
      <xdr:rowOff>314325</xdr:rowOff>
    </xdr:from>
    <xdr:to>
      <xdr:col>9</xdr:col>
      <xdr:colOff>695325</xdr:colOff>
      <xdr:row>1</xdr:row>
      <xdr:rowOff>285750</xdr:rowOff>
    </xdr:to>
    <xdr:sp macro="" textlink="">
      <xdr:nvSpPr>
        <xdr:cNvPr id="4" name="下矢印 2">
          <a:extLst>
            <a:ext uri="{FF2B5EF4-FFF2-40B4-BE49-F238E27FC236}">
              <a16:creationId xmlns:a16="http://schemas.microsoft.com/office/drawing/2014/main" id="{4A867C4E-134C-4AA1-AA6D-4E33B442CE79}"/>
            </a:ext>
          </a:extLst>
        </xdr:cNvPr>
        <xdr:cNvSpPr/>
      </xdr:nvSpPr>
      <xdr:spPr>
        <a:xfrm>
          <a:off x="5734050" y="314325"/>
          <a:ext cx="342900" cy="31432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180974</xdr:colOff>
      <xdr:row>0</xdr:row>
      <xdr:rowOff>28575</xdr:rowOff>
    </xdr:from>
    <xdr:to>
      <xdr:col>15</xdr:col>
      <xdr:colOff>161925</xdr:colOff>
      <xdr:row>9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C27BDC-677C-431F-90A3-BB1BAE0C2C88}"/>
            </a:ext>
          </a:extLst>
        </xdr:cNvPr>
        <xdr:cNvSpPr txBox="1"/>
      </xdr:nvSpPr>
      <xdr:spPr>
        <a:xfrm>
          <a:off x="4057649" y="28575"/>
          <a:ext cx="7172326" cy="270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2686050</xdr:colOff>
      <xdr:row>2</xdr:row>
      <xdr:rowOff>142875</xdr:rowOff>
    </xdr:from>
    <xdr:to>
      <xdr:col>1</xdr:col>
      <xdr:colOff>2895600</xdr:colOff>
      <xdr:row>3</xdr:row>
      <xdr:rowOff>104775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2987741B-9E96-40AB-A898-F292E0B5779B}"/>
            </a:ext>
          </a:extLst>
        </xdr:cNvPr>
        <xdr:cNvSpPr/>
      </xdr:nvSpPr>
      <xdr:spPr>
        <a:xfrm>
          <a:off x="2971800" y="86677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2686050</xdr:colOff>
      <xdr:row>4</xdr:row>
      <xdr:rowOff>142875</xdr:rowOff>
    </xdr:from>
    <xdr:to>
      <xdr:col>1</xdr:col>
      <xdr:colOff>2895600</xdr:colOff>
      <xdr:row>5</xdr:row>
      <xdr:rowOff>104775</xdr:rowOff>
    </xdr:to>
    <xdr:sp macro="" textlink="">
      <xdr:nvSpPr>
        <xdr:cNvPr id="3" name="右矢印 8">
          <a:extLst>
            <a:ext uri="{FF2B5EF4-FFF2-40B4-BE49-F238E27FC236}">
              <a16:creationId xmlns:a16="http://schemas.microsoft.com/office/drawing/2014/main" id="{30C7E700-86BC-455C-A024-51110F50ABC0}"/>
            </a:ext>
          </a:extLst>
        </xdr:cNvPr>
        <xdr:cNvSpPr/>
      </xdr:nvSpPr>
      <xdr:spPr>
        <a:xfrm>
          <a:off x="2971800" y="136207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2686050</xdr:colOff>
      <xdr:row>6</xdr:row>
      <xdr:rowOff>142875</xdr:rowOff>
    </xdr:from>
    <xdr:to>
      <xdr:col>1</xdr:col>
      <xdr:colOff>2895600</xdr:colOff>
      <xdr:row>7</xdr:row>
      <xdr:rowOff>104775</xdr:rowOff>
    </xdr:to>
    <xdr:sp macro="" textlink="">
      <xdr:nvSpPr>
        <xdr:cNvPr id="4" name="右矢印 9">
          <a:extLst>
            <a:ext uri="{FF2B5EF4-FFF2-40B4-BE49-F238E27FC236}">
              <a16:creationId xmlns:a16="http://schemas.microsoft.com/office/drawing/2014/main" id="{D8424E56-6A26-490D-AFF4-C5706B69AFEF}"/>
            </a:ext>
          </a:extLst>
        </xdr:cNvPr>
        <xdr:cNvSpPr/>
      </xdr:nvSpPr>
      <xdr:spPr>
        <a:xfrm>
          <a:off x="2971800" y="185737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2686050</xdr:colOff>
      <xdr:row>8</xdr:row>
      <xdr:rowOff>161925</xdr:rowOff>
    </xdr:from>
    <xdr:to>
      <xdr:col>1</xdr:col>
      <xdr:colOff>2895600</xdr:colOff>
      <xdr:row>8</xdr:row>
      <xdr:rowOff>371475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0769AC12-CECF-40B7-938B-4EAC0F5DFA91}"/>
            </a:ext>
          </a:extLst>
        </xdr:cNvPr>
        <xdr:cNvSpPr/>
      </xdr:nvSpPr>
      <xdr:spPr>
        <a:xfrm>
          <a:off x="2971800" y="2371725"/>
          <a:ext cx="209550" cy="209550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352425</xdr:colOff>
      <xdr:row>0</xdr:row>
      <xdr:rowOff>314325</xdr:rowOff>
    </xdr:from>
    <xdr:to>
      <xdr:col>5</xdr:col>
      <xdr:colOff>695325</xdr:colOff>
      <xdr:row>1</xdr:row>
      <xdr:rowOff>285750</xdr:rowOff>
    </xdr:to>
    <xdr:sp macro="" textlink="">
      <xdr:nvSpPr>
        <xdr:cNvPr id="6" name="下矢印 2">
          <a:extLst>
            <a:ext uri="{FF2B5EF4-FFF2-40B4-BE49-F238E27FC236}">
              <a16:creationId xmlns:a16="http://schemas.microsoft.com/office/drawing/2014/main" id="{B03C6A71-7C66-4D1F-AF2C-EA277BDC66AD}"/>
            </a:ext>
          </a:extLst>
        </xdr:cNvPr>
        <xdr:cNvSpPr/>
      </xdr:nvSpPr>
      <xdr:spPr>
        <a:xfrm>
          <a:off x="5734050" y="314325"/>
          <a:ext cx="342900" cy="31432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180975</xdr:colOff>
      <xdr:row>0</xdr:row>
      <xdr:rowOff>9525</xdr:rowOff>
    </xdr:from>
    <xdr:to>
      <xdr:col>7</xdr:col>
      <xdr:colOff>266700</xdr:colOff>
      <xdr:row>9</xdr:row>
      <xdr:rowOff>19050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61F25E7-3CF9-483B-ABD3-15846E631F40}"/>
            </a:ext>
          </a:extLst>
        </xdr:cNvPr>
        <xdr:cNvSpPr txBox="1"/>
      </xdr:nvSpPr>
      <xdr:spPr>
        <a:xfrm>
          <a:off x="4057650" y="9525"/>
          <a:ext cx="2638425" cy="2705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21"/>
  <sheetViews>
    <sheetView showGridLines="0" tabSelected="1" zoomScaleNormal="100" workbookViewId="0">
      <selection activeCell="I17" sqref="I17"/>
    </sheetView>
  </sheetViews>
  <sheetFormatPr defaultRowHeight="18.75" x14ac:dyDescent="0.4"/>
  <cols>
    <col min="1" max="1" width="3.75" customWidth="1"/>
    <col min="2" max="2" width="39.25" customWidth="1"/>
    <col min="3" max="3" width="7.875" customWidth="1"/>
    <col min="4" max="4" width="5.875" customWidth="1"/>
    <col min="5" max="5" width="13.875" customWidth="1"/>
    <col min="6" max="6" width="10" customWidth="1"/>
    <col min="7" max="8" width="3.75" customWidth="1"/>
    <col min="9" max="9" width="13.875" customWidth="1"/>
    <col min="10" max="10" width="10" customWidth="1"/>
    <col min="11" max="12" width="3.75" customWidth="1"/>
    <col min="13" max="13" width="11" customWidth="1"/>
    <col min="14" max="14" width="3.75" customWidth="1"/>
    <col min="15" max="15" width="11" customWidth="1"/>
    <col min="16" max="16" width="3.75" customWidth="1"/>
    <col min="17" max="38" width="7.625" hidden="1" customWidth="1"/>
    <col min="39" max="39" width="9" hidden="1" customWidth="1"/>
    <col min="40" max="61" width="7.625" hidden="1" customWidth="1"/>
    <col min="62" max="82" width="9" customWidth="1"/>
  </cols>
  <sheetData>
    <row r="1" spans="2:61" ht="27" customHeight="1" x14ac:dyDescent="0.4">
      <c r="B1" s="30"/>
      <c r="C1" s="30"/>
      <c r="E1" s="33" t="str">
        <f>CONCATENATE("2027年3月までの",C3,"か月分の上下水道料金")</f>
        <v>2027年3月までの2か月分の上下水道料金</v>
      </c>
      <c r="F1" s="33"/>
      <c r="G1" s="33"/>
      <c r="I1" s="32" t="str">
        <f>CONCATENATE("2027年4月以降の",C3,"か月分の上下水道料金（新）")</f>
        <v>2027年4月以降の2か月分の上下水道料金（新）</v>
      </c>
      <c r="J1" s="32"/>
      <c r="K1" s="32"/>
      <c r="L1" s="22"/>
      <c r="M1" s="25"/>
      <c r="N1" s="25"/>
      <c r="O1" s="25"/>
      <c r="P1" s="25"/>
    </row>
    <row r="2" spans="2:61" ht="30" customHeight="1" thickBot="1" x14ac:dyDescent="0.45">
      <c r="B2" s="30"/>
      <c r="C2" s="30"/>
      <c r="D2" s="4"/>
      <c r="E2" s="14"/>
      <c r="F2" s="14"/>
      <c r="G2" s="14"/>
      <c r="I2" s="14"/>
      <c r="J2" s="14"/>
      <c r="K2" s="14"/>
      <c r="L2" s="23"/>
      <c r="M2" s="25" t="s">
        <v>22</v>
      </c>
      <c r="N2" s="23"/>
      <c r="O2" s="25" t="s">
        <v>23</v>
      </c>
      <c r="P2" s="23"/>
      <c r="Q2" t="s">
        <v>16</v>
      </c>
      <c r="T2" t="s">
        <v>6</v>
      </c>
      <c r="X2" t="s">
        <v>7</v>
      </c>
      <c r="AB2" t="s">
        <v>17</v>
      </c>
      <c r="AE2" t="s">
        <v>6</v>
      </c>
      <c r="AI2" t="s">
        <v>7</v>
      </c>
      <c r="AN2" t="s">
        <v>16</v>
      </c>
      <c r="AQ2" t="s">
        <v>6</v>
      </c>
      <c r="AU2" t="s">
        <v>7</v>
      </c>
      <c r="AY2" t="s">
        <v>17</v>
      </c>
      <c r="BB2" t="s">
        <v>6</v>
      </c>
      <c r="BF2" t="s">
        <v>7</v>
      </c>
    </row>
    <row r="3" spans="2:61" ht="19.5" thickBot="1" x14ac:dyDescent="0.45">
      <c r="B3" s="28" t="s">
        <v>14</v>
      </c>
      <c r="C3" s="29">
        <v>2</v>
      </c>
      <c r="D3" s="11"/>
      <c r="E3" s="12" t="s">
        <v>11</v>
      </c>
      <c r="F3" s="20">
        <f>ROUNDDOWN(SUM(S3,W3,AA3,AD3,AH3,AL3)*1.1,-1)</f>
        <v>9690</v>
      </c>
      <c r="G3" s="9" t="s">
        <v>10</v>
      </c>
      <c r="H3" s="7"/>
      <c r="I3" s="12" t="s">
        <v>11</v>
      </c>
      <c r="J3" s="20">
        <f>ROUNDDOWN(SUM(AP3,AT3,AX3,BA3,BE3,BI3)*1.1,-1)</f>
        <v>10540</v>
      </c>
      <c r="K3" s="9" t="s">
        <v>10</v>
      </c>
      <c r="L3" s="7"/>
      <c r="M3" s="26">
        <f>J3-F3</f>
        <v>850</v>
      </c>
      <c r="N3" s="7" t="s">
        <v>10</v>
      </c>
      <c r="O3" s="27">
        <f>J3/F3</f>
        <v>1.0877192982456141</v>
      </c>
      <c r="P3" s="7"/>
      <c r="R3" s="2" t="s">
        <v>0</v>
      </c>
      <c r="S3" s="3">
        <f>IF($C$3=1,VLOOKUP($C$5,R4:S12,2,0),IF($C$3=0.5,VLOOKUP($C$5,R4:S12,2,0)/2,0))</f>
        <v>0</v>
      </c>
      <c r="V3" s="2" t="s">
        <v>1</v>
      </c>
      <c r="W3" s="3">
        <f>IF($C$3&lt;=1,IF($C$5&lt;=20,SUM(W5:W9),0),0)</f>
        <v>0</v>
      </c>
      <c r="Z3" s="2" t="s">
        <v>1</v>
      </c>
      <c r="AA3" s="3">
        <f>IF($C$3&lt;=1,IF($C$5&gt;=25,SUM(AA5:AA9),0),0)</f>
        <v>0</v>
      </c>
      <c r="AC3" s="2" t="s">
        <v>0</v>
      </c>
      <c r="AD3" s="3">
        <f>IF($C$3=1.5,VLOOKUP($C$5,AC4:AD12,2,0)*1.5,IF($C$3=2,VLOOKUP($C$5,AC4:AD12,2,0)*2,0))</f>
        <v>2300</v>
      </c>
      <c r="AG3" s="2" t="s">
        <v>1</v>
      </c>
      <c r="AH3" s="3">
        <f>IF($C$3&gt;=1.5,IF($C$5&lt;=20,SUM(AH5:AH9),0),0)</f>
        <v>6510</v>
      </c>
      <c r="AK3" s="2" t="s">
        <v>1</v>
      </c>
      <c r="AL3" s="3">
        <f>IF($C$3&gt;=1.5,IF($C$5&gt;=25,SUM(AL5:AL9),0),0)</f>
        <v>0</v>
      </c>
      <c r="AO3" s="2" t="s">
        <v>0</v>
      </c>
      <c r="AP3" s="3">
        <f>IF($C$3=1,VLOOKUP($C$5,AO4:AP12,2,0),IF($C$3=0.5,VLOOKUP($C$5,AO4:AP12,2,0)/2,0))</f>
        <v>0</v>
      </c>
      <c r="AS3" s="2" t="s">
        <v>1</v>
      </c>
      <c r="AT3" s="3">
        <f>IF($C$3&lt;=1,IF($C$5&lt;=20,SUM(AT5:AT9),0),0)</f>
        <v>0</v>
      </c>
      <c r="AW3" s="2" t="s">
        <v>1</v>
      </c>
      <c r="AX3" s="3">
        <f>IF($C$3&lt;=1,IF($C$5&gt;=25,SUM(AX5:AX9),0),0)</f>
        <v>0</v>
      </c>
      <c r="AZ3" s="2" t="s">
        <v>0</v>
      </c>
      <c r="BA3" s="3">
        <f>IF($C$3=1.5,VLOOKUP($C$5,AZ4:BA12,2,0)*1.5,IF($C$3=2,VLOOKUP($C$5,AZ4:BA12,2,0)*2,0))</f>
        <v>2810</v>
      </c>
      <c r="BD3" s="2" t="s">
        <v>1</v>
      </c>
      <c r="BE3" s="3">
        <f>IF($C$3&gt;=1.5,IF($C$5&lt;=20,SUM(BE5:BE9),0),0)</f>
        <v>6780</v>
      </c>
      <c r="BH3" s="2" t="s">
        <v>1</v>
      </c>
      <c r="BI3" s="3">
        <f>IF($C$3&gt;=1.5,IF($C$5&gt;=25,SUM(BI5:BI9),0),0)</f>
        <v>0</v>
      </c>
    </row>
    <row r="4" spans="2:61" ht="19.5" thickBot="1" x14ac:dyDescent="0.45">
      <c r="B4" s="28"/>
      <c r="C4" s="29"/>
      <c r="D4" s="11"/>
      <c r="E4" t="s">
        <v>20</v>
      </c>
      <c r="F4" s="19">
        <f>ROUNDDOWN(F3/11,0)</f>
        <v>880</v>
      </c>
      <c r="G4" s="17" t="s">
        <v>21</v>
      </c>
      <c r="H4" s="13"/>
      <c r="I4" t="s">
        <v>20</v>
      </c>
      <c r="J4" s="19">
        <f>ROUNDDOWN(J3/11,0)</f>
        <v>958</v>
      </c>
      <c r="K4" s="17" t="s">
        <v>10</v>
      </c>
      <c r="L4" s="24"/>
      <c r="M4" s="26"/>
      <c r="N4" s="24"/>
      <c r="O4" s="26"/>
      <c r="P4" s="24"/>
      <c r="Q4" t="s">
        <v>5</v>
      </c>
      <c r="R4">
        <v>13</v>
      </c>
      <c r="S4" s="1">
        <v>540</v>
      </c>
      <c r="T4" t="s">
        <v>2</v>
      </c>
      <c r="U4" t="s">
        <v>3</v>
      </c>
      <c r="V4" t="s">
        <v>4</v>
      </c>
      <c r="X4" t="s">
        <v>2</v>
      </c>
      <c r="Y4" t="s">
        <v>3</v>
      </c>
      <c r="Z4" t="s">
        <v>4</v>
      </c>
      <c r="AB4" t="s">
        <v>5</v>
      </c>
      <c r="AC4">
        <v>13</v>
      </c>
      <c r="AD4" s="1">
        <v>540</v>
      </c>
      <c r="AE4" t="s">
        <v>2</v>
      </c>
      <c r="AF4" t="s">
        <v>3</v>
      </c>
      <c r="AG4" t="s">
        <v>4</v>
      </c>
      <c r="AI4" t="s">
        <v>2</v>
      </c>
      <c r="AJ4" t="s">
        <v>3</v>
      </c>
      <c r="AK4" t="s">
        <v>4</v>
      </c>
      <c r="AN4" t="s">
        <v>5</v>
      </c>
      <c r="AO4">
        <v>13</v>
      </c>
      <c r="AP4" s="1">
        <v>675</v>
      </c>
      <c r="AQ4" t="s">
        <v>2</v>
      </c>
      <c r="AR4" t="s">
        <v>3</v>
      </c>
      <c r="AS4" t="s">
        <v>4</v>
      </c>
      <c r="AU4" t="s">
        <v>2</v>
      </c>
      <c r="AV4" t="s">
        <v>3</v>
      </c>
      <c r="AW4" t="s">
        <v>4</v>
      </c>
      <c r="AY4" t="s">
        <v>5</v>
      </c>
      <c r="AZ4">
        <v>13</v>
      </c>
      <c r="BA4" s="1">
        <v>675</v>
      </c>
      <c r="BB4" t="s">
        <v>2</v>
      </c>
      <c r="BC4" t="s">
        <v>3</v>
      </c>
      <c r="BD4" t="s">
        <v>4</v>
      </c>
      <c r="BF4" t="s">
        <v>2</v>
      </c>
      <c r="BG4" t="s">
        <v>3</v>
      </c>
      <c r="BH4" t="s">
        <v>4</v>
      </c>
    </row>
    <row r="5" spans="2:61" ht="19.5" thickBot="1" x14ac:dyDescent="0.45">
      <c r="B5" s="28" t="s">
        <v>8</v>
      </c>
      <c r="C5" s="29">
        <v>20</v>
      </c>
      <c r="D5" s="11"/>
      <c r="E5" s="12" t="s">
        <v>12</v>
      </c>
      <c r="F5" s="20">
        <f>ROUNDDOWN(SUM(S15,W15,Z15,AD15)*1.1,-1)</f>
        <v>9210</v>
      </c>
      <c r="G5" s="9" t="s">
        <v>10</v>
      </c>
      <c r="H5" s="7"/>
      <c r="I5" s="12" t="s">
        <v>12</v>
      </c>
      <c r="J5" s="20">
        <f>ROUNDDOWN(SUM(AP15,AT15,AW15,BA15)*1.1,-1)</f>
        <v>9210</v>
      </c>
      <c r="K5" s="9" t="s">
        <v>10</v>
      </c>
      <c r="L5" s="7"/>
      <c r="M5" s="26">
        <f>J5-F5</f>
        <v>0</v>
      </c>
      <c r="N5" s="7" t="s">
        <v>10</v>
      </c>
      <c r="O5" s="27">
        <f>J5/F5</f>
        <v>1</v>
      </c>
      <c r="P5" s="7"/>
      <c r="R5">
        <v>20</v>
      </c>
      <c r="S5" s="1">
        <v>1150</v>
      </c>
      <c r="T5">
        <v>1</v>
      </c>
      <c r="U5">
        <v>10</v>
      </c>
      <c r="V5">
        <v>87</v>
      </c>
      <c r="W5" s="1">
        <f>MAX((MIN(U5,$C$7)-T5+1)*V5,0)</f>
        <v>870</v>
      </c>
      <c r="X5">
        <v>1</v>
      </c>
      <c r="Y5">
        <v>10</v>
      </c>
      <c r="Z5">
        <v>159</v>
      </c>
      <c r="AA5" s="1">
        <f>MAX((MIN(Y5,$C$7)-X5+1)*Z5,0)</f>
        <v>1590</v>
      </c>
      <c r="AC5">
        <v>20</v>
      </c>
      <c r="AD5" s="1">
        <v>1150</v>
      </c>
      <c r="AE5">
        <v>1</v>
      </c>
      <c r="AF5">
        <v>20</v>
      </c>
      <c r="AG5">
        <v>87</v>
      </c>
      <c r="AH5" s="1">
        <f>MAX((MIN(AF5,$C$7)-AE5+1)*AG5,0)</f>
        <v>1740</v>
      </c>
      <c r="AI5">
        <v>1</v>
      </c>
      <c r="AJ5">
        <v>20</v>
      </c>
      <c r="AK5">
        <v>159</v>
      </c>
      <c r="AL5" s="1">
        <f>MAX((MIN(AJ5,$C$7)-AI5+1)*AK5,0)</f>
        <v>3180</v>
      </c>
      <c r="AO5">
        <v>20</v>
      </c>
      <c r="AP5" s="1">
        <v>1405</v>
      </c>
      <c r="AQ5">
        <v>1</v>
      </c>
      <c r="AR5">
        <v>10</v>
      </c>
      <c r="AS5">
        <v>93</v>
      </c>
      <c r="AT5" s="1">
        <f>MAX((MIN(AR5,$C$7)-AQ5+1)*AS5,0)</f>
        <v>930</v>
      </c>
      <c r="AU5">
        <v>1</v>
      </c>
      <c r="AV5">
        <v>10</v>
      </c>
      <c r="AW5">
        <v>164</v>
      </c>
      <c r="AX5" s="1">
        <f>MAX((MIN(AV5,$C$7)-AU5+1)*AW5,0)</f>
        <v>1640</v>
      </c>
      <c r="AZ5">
        <v>20</v>
      </c>
      <c r="BA5" s="1">
        <v>1405</v>
      </c>
      <c r="BB5">
        <v>1</v>
      </c>
      <c r="BC5">
        <v>20</v>
      </c>
      <c r="BD5">
        <v>93</v>
      </c>
      <c r="BE5" s="1">
        <f>MAX((MIN(BC5,$C$7)-BB5+1)*BD5,0)</f>
        <v>1860</v>
      </c>
      <c r="BF5">
        <v>1</v>
      </c>
      <c r="BG5">
        <v>20</v>
      </c>
      <c r="BH5">
        <v>164</v>
      </c>
      <c r="BI5" s="1">
        <f>MAX((MIN(BG5,$C$7)-BF5+1)*BH5,0)</f>
        <v>3280</v>
      </c>
    </row>
    <row r="6" spans="2:61" ht="19.5" thickBot="1" x14ac:dyDescent="0.45">
      <c r="B6" s="28"/>
      <c r="C6" s="29"/>
      <c r="D6" s="11"/>
      <c r="E6" t="s">
        <v>20</v>
      </c>
      <c r="F6" s="19">
        <f>ROUNDDOWN(F5/11,0)</f>
        <v>837</v>
      </c>
      <c r="G6" s="15" t="s">
        <v>21</v>
      </c>
      <c r="H6" s="13"/>
      <c r="I6" t="s">
        <v>20</v>
      </c>
      <c r="J6" s="19">
        <f>ROUNDDOWN(J5/11,0)</f>
        <v>837</v>
      </c>
      <c r="K6" s="15" t="s">
        <v>10</v>
      </c>
      <c r="L6" s="16"/>
      <c r="M6" s="26"/>
      <c r="N6" s="16"/>
      <c r="O6" s="26"/>
      <c r="P6" s="16"/>
      <c r="R6">
        <v>25</v>
      </c>
      <c r="S6" s="1">
        <v>1840</v>
      </c>
      <c r="T6">
        <v>11</v>
      </c>
      <c r="U6">
        <v>25</v>
      </c>
      <c r="V6">
        <v>159</v>
      </c>
      <c r="W6" s="1">
        <f t="shared" ref="W6:W9" si="0">MAX((MIN(U6,$C$7)-T6+1)*V6,0)</f>
        <v>2385</v>
      </c>
      <c r="X6">
        <v>11</v>
      </c>
      <c r="Y6">
        <v>25</v>
      </c>
      <c r="Z6">
        <v>159</v>
      </c>
      <c r="AA6" s="1">
        <f t="shared" ref="AA6:AA9" si="1">MAX((MIN(Y6,$C$7)-X6+1)*Z6,0)</f>
        <v>2385</v>
      </c>
      <c r="AC6">
        <v>25</v>
      </c>
      <c r="AD6" s="1">
        <v>1840</v>
      </c>
      <c r="AE6">
        <v>21</v>
      </c>
      <c r="AF6">
        <v>50</v>
      </c>
      <c r="AG6">
        <v>159</v>
      </c>
      <c r="AH6" s="1">
        <f t="shared" ref="AH6:AH9" si="2">MAX((MIN(AF6,$C$7)-AE6+1)*AG6,0)</f>
        <v>4770</v>
      </c>
      <c r="AI6">
        <v>21</v>
      </c>
      <c r="AJ6">
        <v>50</v>
      </c>
      <c r="AK6">
        <v>159</v>
      </c>
      <c r="AL6" s="1">
        <f t="shared" ref="AL6:AL9" si="3">MAX((MIN(AJ6,$C$7)-AI6+1)*AK6,0)</f>
        <v>4770</v>
      </c>
      <c r="AO6">
        <v>25</v>
      </c>
      <c r="AP6" s="1">
        <v>2210</v>
      </c>
      <c r="AQ6">
        <v>11</v>
      </c>
      <c r="AR6">
        <v>25</v>
      </c>
      <c r="AS6">
        <v>164</v>
      </c>
      <c r="AT6" s="1">
        <f t="shared" ref="AT6:AT9" si="4">MAX((MIN(AR6,$C$7)-AQ6+1)*AS6,0)</f>
        <v>2460</v>
      </c>
      <c r="AU6">
        <v>11</v>
      </c>
      <c r="AV6">
        <v>25</v>
      </c>
      <c r="AW6">
        <v>164</v>
      </c>
      <c r="AX6" s="1">
        <f t="shared" ref="AX6:AX9" si="5">MAX((MIN(AV6,$C$7)-AU6+1)*AW6,0)</f>
        <v>2460</v>
      </c>
      <c r="AZ6">
        <v>25</v>
      </c>
      <c r="BA6" s="1">
        <v>2210</v>
      </c>
      <c r="BB6">
        <v>21</v>
      </c>
      <c r="BC6">
        <v>50</v>
      </c>
      <c r="BD6">
        <v>164</v>
      </c>
      <c r="BE6" s="1">
        <f t="shared" ref="BE6:BE9" si="6">MAX((MIN(BC6,$C$7)-BB6+1)*BD6,0)</f>
        <v>4920</v>
      </c>
      <c r="BF6">
        <v>21</v>
      </c>
      <c r="BG6">
        <v>50</v>
      </c>
      <c r="BH6">
        <v>164</v>
      </c>
      <c r="BI6" s="1">
        <f t="shared" ref="BI6:BI9" si="7">MAX((MIN(BG6,$C$7)-BF6+1)*BH6,0)</f>
        <v>4920</v>
      </c>
    </row>
    <row r="7" spans="2:61" ht="19.5" thickBot="1" x14ac:dyDescent="0.45">
      <c r="B7" s="28" t="s">
        <v>15</v>
      </c>
      <c r="C7" s="29">
        <v>50</v>
      </c>
      <c r="D7" s="11"/>
      <c r="E7" s="12" t="s">
        <v>13</v>
      </c>
      <c r="F7" s="21">
        <f>SUM(F3,F5)</f>
        <v>18900</v>
      </c>
      <c r="G7" s="10" t="s">
        <v>10</v>
      </c>
      <c r="H7" s="8"/>
      <c r="I7" s="12" t="s">
        <v>13</v>
      </c>
      <c r="J7" s="21">
        <f>SUM(J3,J5)</f>
        <v>19750</v>
      </c>
      <c r="K7" s="10" t="s">
        <v>10</v>
      </c>
      <c r="L7" s="8"/>
      <c r="M7" s="26">
        <f>J7-F7</f>
        <v>850</v>
      </c>
      <c r="N7" s="8" t="s">
        <v>10</v>
      </c>
      <c r="O7" s="27">
        <f>J7/F7</f>
        <v>1.0449735449735449</v>
      </c>
      <c r="P7" s="8"/>
      <c r="R7">
        <v>30</v>
      </c>
      <c r="S7" s="1">
        <v>2950</v>
      </c>
      <c r="T7">
        <v>26</v>
      </c>
      <c r="U7">
        <v>50</v>
      </c>
      <c r="V7">
        <v>175</v>
      </c>
      <c r="W7" s="1">
        <f t="shared" si="0"/>
        <v>4375</v>
      </c>
      <c r="X7">
        <v>26</v>
      </c>
      <c r="Y7">
        <v>50</v>
      </c>
      <c r="Z7">
        <v>175</v>
      </c>
      <c r="AA7" s="1">
        <f t="shared" si="1"/>
        <v>4375</v>
      </c>
      <c r="AC7">
        <v>30</v>
      </c>
      <c r="AD7" s="1">
        <v>2950</v>
      </c>
      <c r="AE7">
        <v>51</v>
      </c>
      <c r="AF7">
        <v>100</v>
      </c>
      <c r="AG7">
        <v>175</v>
      </c>
      <c r="AH7" s="1">
        <f t="shared" si="2"/>
        <v>0</v>
      </c>
      <c r="AI7">
        <v>51</v>
      </c>
      <c r="AJ7">
        <v>100</v>
      </c>
      <c r="AK7">
        <v>175</v>
      </c>
      <c r="AL7" s="1">
        <f t="shared" si="3"/>
        <v>0</v>
      </c>
      <c r="AO7">
        <v>30</v>
      </c>
      <c r="AP7" s="1">
        <v>3465</v>
      </c>
      <c r="AQ7">
        <v>26</v>
      </c>
      <c r="AR7">
        <v>50</v>
      </c>
      <c r="AS7">
        <v>179</v>
      </c>
      <c r="AT7" s="1">
        <f t="shared" si="4"/>
        <v>4475</v>
      </c>
      <c r="AU7">
        <v>26</v>
      </c>
      <c r="AV7">
        <v>50</v>
      </c>
      <c r="AW7">
        <v>179</v>
      </c>
      <c r="AX7" s="1">
        <f t="shared" si="5"/>
        <v>4475</v>
      </c>
      <c r="AZ7">
        <v>30</v>
      </c>
      <c r="BA7" s="1">
        <v>3465</v>
      </c>
      <c r="BB7">
        <v>51</v>
      </c>
      <c r="BC7">
        <v>100</v>
      </c>
      <c r="BD7">
        <v>179</v>
      </c>
      <c r="BE7" s="1">
        <f t="shared" si="6"/>
        <v>0</v>
      </c>
      <c r="BF7">
        <v>51</v>
      </c>
      <c r="BG7">
        <v>100</v>
      </c>
      <c r="BH7">
        <v>179</v>
      </c>
      <c r="BI7" s="1">
        <f t="shared" si="7"/>
        <v>0</v>
      </c>
    </row>
    <row r="8" spans="2:61" ht="19.5" thickBot="1" x14ac:dyDescent="0.45">
      <c r="B8" s="28"/>
      <c r="C8" s="29"/>
      <c r="D8" s="11"/>
      <c r="E8" t="s">
        <v>20</v>
      </c>
      <c r="F8" s="18">
        <f>SUM(F4,F6)</f>
        <v>1717</v>
      </c>
      <c r="G8" s="16" t="s">
        <v>21</v>
      </c>
      <c r="I8" t="s">
        <v>20</v>
      </c>
      <c r="J8" s="18">
        <f>SUM(J4,J6)</f>
        <v>1795</v>
      </c>
      <c r="K8" s="16" t="s">
        <v>10</v>
      </c>
      <c r="L8" s="16"/>
      <c r="N8" s="16"/>
      <c r="P8" s="16"/>
      <c r="R8">
        <v>40</v>
      </c>
      <c r="S8" s="1">
        <v>6230</v>
      </c>
      <c r="T8">
        <v>51</v>
      </c>
      <c r="U8">
        <v>500</v>
      </c>
      <c r="V8">
        <v>207</v>
      </c>
      <c r="W8" s="1">
        <f t="shared" si="0"/>
        <v>0</v>
      </c>
      <c r="X8">
        <v>51</v>
      </c>
      <c r="Y8">
        <v>500</v>
      </c>
      <c r="Z8">
        <v>207</v>
      </c>
      <c r="AA8" s="1">
        <f t="shared" si="1"/>
        <v>0</v>
      </c>
      <c r="AC8">
        <v>40</v>
      </c>
      <c r="AD8" s="1">
        <v>6230</v>
      </c>
      <c r="AE8">
        <v>101</v>
      </c>
      <c r="AF8">
        <v>1000</v>
      </c>
      <c r="AG8">
        <v>207</v>
      </c>
      <c r="AH8" s="1">
        <f t="shared" si="2"/>
        <v>0</v>
      </c>
      <c r="AI8">
        <v>101</v>
      </c>
      <c r="AJ8">
        <v>1000</v>
      </c>
      <c r="AK8">
        <v>207</v>
      </c>
      <c r="AL8" s="1">
        <f t="shared" si="3"/>
        <v>0</v>
      </c>
      <c r="AO8">
        <v>40</v>
      </c>
      <c r="AP8" s="1">
        <v>7165</v>
      </c>
      <c r="AQ8">
        <v>51</v>
      </c>
      <c r="AR8">
        <v>500</v>
      </c>
      <c r="AS8">
        <v>210</v>
      </c>
      <c r="AT8" s="1">
        <f t="shared" si="4"/>
        <v>0</v>
      </c>
      <c r="AU8">
        <v>51</v>
      </c>
      <c r="AV8">
        <v>500</v>
      </c>
      <c r="AW8">
        <v>210</v>
      </c>
      <c r="AX8" s="1">
        <f t="shared" si="5"/>
        <v>0</v>
      </c>
      <c r="AZ8">
        <v>40</v>
      </c>
      <c r="BA8" s="1">
        <v>7165</v>
      </c>
      <c r="BB8">
        <v>101</v>
      </c>
      <c r="BC8">
        <v>1000</v>
      </c>
      <c r="BD8">
        <v>210</v>
      </c>
      <c r="BE8" s="1">
        <f t="shared" si="6"/>
        <v>0</v>
      </c>
      <c r="BF8">
        <v>101</v>
      </c>
      <c r="BG8">
        <v>1000</v>
      </c>
      <c r="BH8">
        <v>210</v>
      </c>
      <c r="BI8" s="1">
        <f t="shared" si="7"/>
        <v>0</v>
      </c>
    </row>
    <row r="9" spans="2:61" ht="38.25" thickBot="1" x14ac:dyDescent="0.45">
      <c r="B9" s="5" t="s">
        <v>9</v>
      </c>
      <c r="C9" s="6">
        <v>1</v>
      </c>
      <c r="D9" s="11"/>
      <c r="R9">
        <v>50</v>
      </c>
      <c r="S9" s="1">
        <v>11160</v>
      </c>
      <c r="T9">
        <v>501</v>
      </c>
      <c r="U9">
        <v>1000000</v>
      </c>
      <c r="V9">
        <v>215</v>
      </c>
      <c r="W9" s="1">
        <f t="shared" si="0"/>
        <v>0</v>
      </c>
      <c r="X9">
        <v>501</v>
      </c>
      <c r="Y9">
        <v>1000000</v>
      </c>
      <c r="Z9">
        <v>215</v>
      </c>
      <c r="AA9" s="1">
        <f t="shared" si="1"/>
        <v>0</v>
      </c>
      <c r="AC9">
        <v>50</v>
      </c>
      <c r="AD9" s="1">
        <v>11160</v>
      </c>
      <c r="AE9">
        <v>1001</v>
      </c>
      <c r="AF9">
        <v>1000000</v>
      </c>
      <c r="AG9">
        <v>215</v>
      </c>
      <c r="AH9" s="1">
        <f t="shared" si="2"/>
        <v>0</v>
      </c>
      <c r="AI9">
        <v>1001</v>
      </c>
      <c r="AJ9">
        <v>1000000</v>
      </c>
      <c r="AK9">
        <v>215</v>
      </c>
      <c r="AL9" s="1">
        <f t="shared" si="3"/>
        <v>0</v>
      </c>
      <c r="AO9">
        <v>50</v>
      </c>
      <c r="AP9" s="1">
        <v>12550</v>
      </c>
      <c r="AQ9">
        <v>501</v>
      </c>
      <c r="AR9">
        <v>1000000</v>
      </c>
      <c r="AS9">
        <v>215</v>
      </c>
      <c r="AT9" s="1">
        <f t="shared" si="4"/>
        <v>0</v>
      </c>
      <c r="AU9">
        <v>501</v>
      </c>
      <c r="AV9">
        <v>1000000</v>
      </c>
      <c r="AW9">
        <v>215</v>
      </c>
      <c r="AX9" s="1">
        <f t="shared" si="5"/>
        <v>0</v>
      </c>
      <c r="AZ9">
        <v>50</v>
      </c>
      <c r="BA9" s="1">
        <v>12550</v>
      </c>
      <c r="BB9">
        <v>1001</v>
      </c>
      <c r="BC9">
        <v>1000000</v>
      </c>
      <c r="BD9">
        <v>215</v>
      </c>
      <c r="BE9" s="1">
        <f t="shared" si="6"/>
        <v>0</v>
      </c>
      <c r="BF9">
        <v>1001</v>
      </c>
      <c r="BG9">
        <v>1000000</v>
      </c>
      <c r="BH9">
        <v>215</v>
      </c>
      <c r="BI9" s="1">
        <f t="shared" si="7"/>
        <v>0</v>
      </c>
    </row>
    <row r="10" spans="2:61" x14ac:dyDescent="0.4">
      <c r="R10">
        <v>75</v>
      </c>
      <c r="S10" s="1">
        <v>26090</v>
      </c>
      <c r="AC10">
        <v>75</v>
      </c>
      <c r="AD10" s="1">
        <v>26090</v>
      </c>
      <c r="AO10">
        <v>75</v>
      </c>
      <c r="AP10" s="1">
        <v>28750</v>
      </c>
      <c r="AZ10">
        <v>75</v>
      </c>
      <c r="BA10" s="1">
        <v>28750</v>
      </c>
    </row>
    <row r="11" spans="2:61" x14ac:dyDescent="0.4">
      <c r="R11">
        <v>100</v>
      </c>
      <c r="S11" s="1">
        <v>79500</v>
      </c>
      <c r="AC11">
        <v>100</v>
      </c>
      <c r="AD11" s="1">
        <v>79500</v>
      </c>
      <c r="AO11">
        <v>100</v>
      </c>
      <c r="AP11" s="1">
        <v>85500</v>
      </c>
      <c r="AZ11">
        <v>100</v>
      </c>
      <c r="BA11" s="1">
        <v>85500</v>
      </c>
    </row>
    <row r="12" spans="2:61" x14ac:dyDescent="0.4">
      <c r="R12">
        <v>150</v>
      </c>
      <c r="S12" s="1">
        <v>230000</v>
      </c>
      <c r="AC12">
        <v>150</v>
      </c>
      <c r="AD12" s="1">
        <v>230000</v>
      </c>
      <c r="AO12">
        <v>150</v>
      </c>
      <c r="AP12" s="1">
        <v>241500</v>
      </c>
      <c r="AZ12">
        <v>150</v>
      </c>
      <c r="BA12" s="1">
        <v>241500</v>
      </c>
    </row>
    <row r="14" spans="2:61" x14ac:dyDescent="0.4">
      <c r="Q14" t="s">
        <v>18</v>
      </c>
      <c r="T14" t="s">
        <v>1</v>
      </c>
      <c r="X14" t="s">
        <v>19</v>
      </c>
      <c r="AA14" t="s">
        <v>1</v>
      </c>
      <c r="AN14" t="s">
        <v>18</v>
      </c>
      <c r="AQ14" t="s">
        <v>1</v>
      </c>
      <c r="AU14" t="s">
        <v>19</v>
      </c>
      <c r="AX14" t="s">
        <v>1</v>
      </c>
    </row>
    <row r="15" spans="2:61" x14ac:dyDescent="0.4">
      <c r="R15" s="2" t="s">
        <v>0</v>
      </c>
      <c r="S15" s="3" t="b">
        <f>IF($C$9=1,IF($C$3=0.5,S16/2,IF($C$3=1,S16)),0)</f>
        <v>0</v>
      </c>
      <c r="V15" s="2" t="s">
        <v>1</v>
      </c>
      <c r="W15" s="3">
        <f>IF($C$9=1,IF($C$3&lt;=1,SUM(W17:W21),0),0)</f>
        <v>0</v>
      </c>
      <c r="Y15" s="2" t="s">
        <v>0</v>
      </c>
      <c r="Z15" s="3">
        <f>IF($C$9=1,IF($C$3=1.5,Z16*1.5,IF($C$3=2,Z16*2)),0)</f>
        <v>1180</v>
      </c>
      <c r="AC15" s="2" t="s">
        <v>1</v>
      </c>
      <c r="AD15" s="3">
        <f>IF($C$9=1,IF($C$3&gt;=1.5,SUM(AD17:AD21),0),0)</f>
        <v>7200</v>
      </c>
      <c r="AO15" s="2" t="s">
        <v>0</v>
      </c>
      <c r="AP15" s="3" t="b">
        <f>IF($C$9=1,IF($C$3=0.5,AP16/2,IF($C$3=1,AP16)),0)</f>
        <v>0</v>
      </c>
      <c r="AS15" s="2" t="s">
        <v>1</v>
      </c>
      <c r="AT15" s="3">
        <f>IF($C$9=1,IF($C$3&lt;=1,SUM(AT17:AT21),0),0)</f>
        <v>0</v>
      </c>
      <c r="AV15" s="2" t="s">
        <v>0</v>
      </c>
      <c r="AW15" s="3">
        <f>IF($C$9=1,IF($C$3=1.5,AW16*1.5,IF($C$3=2,AW16*2)),0)</f>
        <v>1180</v>
      </c>
      <c r="AZ15" s="2" t="s">
        <v>1</v>
      </c>
      <c r="BA15" s="3">
        <f>IF($C$9=1,IF($C$3&gt;=1.5,SUM(BA17:BA21),0),0)</f>
        <v>7200</v>
      </c>
    </row>
    <row r="16" spans="2:61" x14ac:dyDescent="0.4">
      <c r="R16" s="1"/>
      <c r="S16" s="1">
        <v>590</v>
      </c>
      <c r="T16" t="s">
        <v>2</v>
      </c>
      <c r="U16" t="s">
        <v>3</v>
      </c>
      <c r="V16" t="s">
        <v>4</v>
      </c>
      <c r="Y16" s="1"/>
      <c r="Z16" s="1">
        <v>590</v>
      </c>
      <c r="AA16" t="s">
        <v>2</v>
      </c>
      <c r="AB16" t="s">
        <v>3</v>
      </c>
      <c r="AC16" t="s">
        <v>4</v>
      </c>
      <c r="AO16" s="1"/>
      <c r="AP16" s="1">
        <v>590</v>
      </c>
      <c r="AQ16" t="s">
        <v>2</v>
      </c>
      <c r="AR16" t="s">
        <v>3</v>
      </c>
      <c r="AS16" t="s">
        <v>4</v>
      </c>
      <c r="AV16" s="1"/>
      <c r="AW16" s="1">
        <v>590</v>
      </c>
      <c r="AX16" t="s">
        <v>2</v>
      </c>
      <c r="AY16" t="s">
        <v>3</v>
      </c>
      <c r="AZ16" t="s">
        <v>4</v>
      </c>
    </row>
    <row r="17" spans="20:53" x14ac:dyDescent="0.4">
      <c r="T17">
        <v>1</v>
      </c>
      <c r="U17">
        <v>10</v>
      </c>
      <c r="V17">
        <v>96</v>
      </c>
      <c r="W17" s="1">
        <f>MAX((MIN(U17,$C$7)-T17+1)*V17,0)</f>
        <v>960</v>
      </c>
      <c r="AA17">
        <v>1</v>
      </c>
      <c r="AB17">
        <v>20</v>
      </c>
      <c r="AC17">
        <v>96</v>
      </c>
      <c r="AD17" s="1">
        <f>MAX((MIN(AB17,$C$7)-AA17+1)*AC17,0)</f>
        <v>1920</v>
      </c>
      <c r="AQ17">
        <v>1</v>
      </c>
      <c r="AR17">
        <v>10</v>
      </c>
      <c r="AS17">
        <v>96</v>
      </c>
      <c r="AT17" s="1">
        <f>MAX((MIN(AR17,$C$7)-AQ17+1)*AS17,0)</f>
        <v>960</v>
      </c>
      <c r="AX17">
        <v>1</v>
      </c>
      <c r="AY17">
        <v>20</v>
      </c>
      <c r="AZ17">
        <v>96</v>
      </c>
      <c r="BA17" s="1">
        <f>MAX((MIN(AY17,$C$7)-AX17+1)*AZ17,0)</f>
        <v>1920</v>
      </c>
    </row>
    <row r="18" spans="20:53" x14ac:dyDescent="0.4">
      <c r="T18">
        <v>11</v>
      </c>
      <c r="U18">
        <v>25</v>
      </c>
      <c r="V18">
        <v>176</v>
      </c>
      <c r="W18" s="1">
        <f t="shared" ref="W18:W21" si="8">MAX((MIN(U18,$C$7)-T18+1)*V18,0)</f>
        <v>2640</v>
      </c>
      <c r="AA18">
        <v>21</v>
      </c>
      <c r="AB18">
        <v>50</v>
      </c>
      <c r="AC18">
        <v>176</v>
      </c>
      <c r="AD18" s="1">
        <f t="shared" ref="AD18:AD21" si="9">MAX((MIN(AB18,$C$7)-AA18+1)*AC18,0)</f>
        <v>5280</v>
      </c>
      <c r="AQ18">
        <v>11</v>
      </c>
      <c r="AR18">
        <v>25</v>
      </c>
      <c r="AS18">
        <v>176</v>
      </c>
      <c r="AT18" s="1">
        <f t="shared" ref="AT18:AT21" si="10">MAX((MIN(AR18,$C$7)-AQ18+1)*AS18,0)</f>
        <v>2640</v>
      </c>
      <c r="AX18">
        <v>21</v>
      </c>
      <c r="AY18">
        <v>50</v>
      </c>
      <c r="AZ18">
        <v>176</v>
      </c>
      <c r="BA18" s="1">
        <f t="shared" ref="BA18:BA21" si="11">MAX((MIN(AY18,$C$7)-AX18+1)*AZ18,0)</f>
        <v>5280</v>
      </c>
    </row>
    <row r="19" spans="20:53" x14ac:dyDescent="0.4">
      <c r="T19">
        <v>26</v>
      </c>
      <c r="U19">
        <v>50</v>
      </c>
      <c r="V19">
        <v>193</v>
      </c>
      <c r="W19" s="1">
        <f t="shared" si="8"/>
        <v>4825</v>
      </c>
      <c r="AA19">
        <v>51</v>
      </c>
      <c r="AB19">
        <v>100</v>
      </c>
      <c r="AC19">
        <v>193</v>
      </c>
      <c r="AD19" s="1">
        <f t="shared" si="9"/>
        <v>0</v>
      </c>
      <c r="AQ19">
        <v>26</v>
      </c>
      <c r="AR19">
        <v>50</v>
      </c>
      <c r="AS19">
        <v>193</v>
      </c>
      <c r="AT19" s="1">
        <f t="shared" si="10"/>
        <v>4825</v>
      </c>
      <c r="AX19">
        <v>51</v>
      </c>
      <c r="AY19">
        <v>100</v>
      </c>
      <c r="AZ19">
        <v>193</v>
      </c>
      <c r="BA19" s="1">
        <f t="shared" si="11"/>
        <v>0</v>
      </c>
    </row>
    <row r="20" spans="20:53" x14ac:dyDescent="0.4">
      <c r="T20">
        <v>51</v>
      </c>
      <c r="U20">
        <v>500</v>
      </c>
      <c r="V20">
        <v>229</v>
      </c>
      <c r="W20" s="1">
        <f t="shared" si="8"/>
        <v>0</v>
      </c>
      <c r="AA20">
        <v>101</v>
      </c>
      <c r="AB20">
        <v>1000</v>
      </c>
      <c r="AC20">
        <v>229</v>
      </c>
      <c r="AD20" s="1">
        <f t="shared" si="9"/>
        <v>0</v>
      </c>
      <c r="AQ20">
        <v>51</v>
      </c>
      <c r="AR20">
        <v>500</v>
      </c>
      <c r="AS20">
        <v>229</v>
      </c>
      <c r="AT20" s="1">
        <f t="shared" si="10"/>
        <v>0</v>
      </c>
      <c r="AX20">
        <v>101</v>
      </c>
      <c r="AY20">
        <v>1000</v>
      </c>
      <c r="AZ20">
        <v>229</v>
      </c>
      <c r="BA20" s="1">
        <f t="shared" si="11"/>
        <v>0</v>
      </c>
    </row>
    <row r="21" spans="20:53" x14ac:dyDescent="0.4">
      <c r="T21">
        <v>501</v>
      </c>
      <c r="U21">
        <v>1000000</v>
      </c>
      <c r="V21">
        <v>238</v>
      </c>
      <c r="W21" s="1">
        <f t="shared" si="8"/>
        <v>0</v>
      </c>
      <c r="AA21">
        <v>1001</v>
      </c>
      <c r="AB21">
        <v>1000000</v>
      </c>
      <c r="AC21">
        <v>238</v>
      </c>
      <c r="AD21" s="1">
        <f t="shared" si="9"/>
        <v>0</v>
      </c>
      <c r="AQ21">
        <v>501</v>
      </c>
      <c r="AR21">
        <v>1000000</v>
      </c>
      <c r="AS21">
        <v>238</v>
      </c>
      <c r="AT21" s="1">
        <f t="shared" si="10"/>
        <v>0</v>
      </c>
      <c r="AX21">
        <v>1001</v>
      </c>
      <c r="AY21">
        <v>1000000</v>
      </c>
      <c r="AZ21">
        <v>238</v>
      </c>
      <c r="BA21" s="1">
        <f t="shared" si="11"/>
        <v>0</v>
      </c>
    </row>
  </sheetData>
  <mergeCells count="10">
    <mergeCell ref="I1:K1"/>
    <mergeCell ref="B7:B8"/>
    <mergeCell ref="C3:C4"/>
    <mergeCell ref="C5:C6"/>
    <mergeCell ref="C7:C8"/>
    <mergeCell ref="E1:G1"/>
    <mergeCell ref="B1:C1"/>
    <mergeCell ref="B2:C2"/>
    <mergeCell ref="B3:B4"/>
    <mergeCell ref="B5:B6"/>
  </mergeCells>
  <phoneticPr fontId="2"/>
  <dataValidations count="6">
    <dataValidation type="whole" allowBlank="1" showInputMessage="1" showErrorMessage="1" sqref="D7" xr:uid="{00000000-0002-0000-0000-000000000000}">
      <formula1>0</formula1>
      <formula2>10000</formula2>
    </dataValidation>
    <dataValidation type="list" allowBlank="1" showInputMessage="1" showErrorMessage="1" sqref="D3" xr:uid="{00000000-0002-0000-0000-000001000000}">
      <formula1>"1,2"</formula1>
    </dataValidation>
    <dataValidation type="list" allowBlank="1" showInputMessage="1" showErrorMessage="1" sqref="C9:D9" xr:uid="{00000000-0002-0000-0000-000002000000}">
      <formula1>"1,0"</formula1>
    </dataValidation>
    <dataValidation type="list" allowBlank="1" showInputMessage="1" showErrorMessage="1" sqref="C5:D5" xr:uid="{00000000-0002-0000-0000-000003000000}">
      <formula1>"13,20,25,30,40,50,75,100,150"</formula1>
    </dataValidation>
    <dataValidation type="list" allowBlank="1" showInputMessage="1" showErrorMessage="1" sqref="C3:C4" xr:uid="{00000000-0002-0000-0000-000004000000}">
      <formula1>"0.5,1,1.5,2"</formula1>
    </dataValidation>
    <dataValidation type="whole" allowBlank="1" showInputMessage="1" showErrorMessage="1" sqref="C7:C8" xr:uid="{00000000-0002-0000-0000-000005000000}">
      <formula1>0</formula1>
      <formula2>100000</formula2>
    </dataValidation>
  </dataValidations>
  <pageMargins left="0.7" right="0.7" top="0.75" bottom="0.75" header="0.3" footer="0.3"/>
  <pageSetup paperSize="9" orientation="landscape" r:id="rId1"/>
  <ignoredErrors>
    <ignoredError sqref="F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8361-82F4-4B73-AA35-857259DD4A0C}">
  <dimension ref="B1:AE21"/>
  <sheetViews>
    <sheetView showGridLines="0" zoomScaleNormal="100" workbookViewId="0">
      <selection activeCell="F14" sqref="F14"/>
    </sheetView>
  </sheetViews>
  <sheetFormatPr defaultRowHeight="18.75" x14ac:dyDescent="0.4"/>
  <cols>
    <col min="1" max="1" width="3.75" customWidth="1"/>
    <col min="2" max="2" width="39.25" customWidth="1"/>
    <col min="3" max="3" width="7.875" customWidth="1"/>
    <col min="4" max="4" width="5.875" customWidth="1"/>
    <col min="5" max="5" width="13.875" customWidth="1"/>
    <col min="6" max="6" width="10" customWidth="1"/>
    <col min="7" max="8" width="3.75" customWidth="1"/>
    <col min="9" max="9" width="11" customWidth="1"/>
    <col min="10" max="31" width="7.625" hidden="1" customWidth="1"/>
    <col min="32" max="53" width="9" customWidth="1"/>
  </cols>
  <sheetData>
    <row r="1" spans="2:31" ht="27" customHeight="1" x14ac:dyDescent="0.4">
      <c r="B1" s="30"/>
      <c r="C1" s="30"/>
      <c r="E1" s="31" t="str">
        <f>CONCATENATE("あなたの",C3,"か月分の水道料金")</f>
        <v>あなたの2か月分の水道料金</v>
      </c>
      <c r="F1" s="31"/>
      <c r="G1" s="31"/>
    </row>
    <row r="2" spans="2:31" ht="30" customHeight="1" thickBot="1" x14ac:dyDescent="0.45">
      <c r="B2" s="30"/>
      <c r="C2" s="30"/>
      <c r="D2" s="4"/>
      <c r="E2" s="14"/>
      <c r="F2" s="14"/>
      <c r="G2" s="14"/>
      <c r="J2" t="s">
        <v>16</v>
      </c>
      <c r="M2" t="s">
        <v>6</v>
      </c>
      <c r="Q2" t="s">
        <v>7</v>
      </c>
      <c r="U2" t="s">
        <v>17</v>
      </c>
      <c r="X2" t="s">
        <v>6</v>
      </c>
      <c r="AB2" t="s">
        <v>7</v>
      </c>
    </row>
    <row r="3" spans="2:31" ht="19.5" thickBot="1" x14ac:dyDescent="0.45">
      <c r="B3" s="28" t="s">
        <v>14</v>
      </c>
      <c r="C3" s="29">
        <v>2</v>
      </c>
      <c r="D3" s="11"/>
      <c r="E3" s="12" t="s">
        <v>11</v>
      </c>
      <c r="F3" s="20">
        <f>ROUNDDOWN(SUM(L3,P3,T3,W3,AA3,AE3)*1.1,-1)</f>
        <v>9690</v>
      </c>
      <c r="G3" s="9" t="s">
        <v>10</v>
      </c>
      <c r="H3" s="7"/>
      <c r="K3" s="2" t="s">
        <v>0</v>
      </c>
      <c r="L3" s="3">
        <f>IF($C$3=1,VLOOKUP($C$5,K4:L12,2,0),IF($C$3=0.5,VLOOKUP($C$5,K4:L12,2,0)/2,0))</f>
        <v>0</v>
      </c>
      <c r="O3" s="2" t="s">
        <v>1</v>
      </c>
      <c r="P3" s="3">
        <f>IF($C$3&lt;=1,IF($C$5&lt;=20,SUM(P5:P9),0),0)</f>
        <v>0</v>
      </c>
      <c r="S3" s="2" t="s">
        <v>1</v>
      </c>
      <c r="T3" s="3">
        <f>IF($C$3&lt;=1,IF($C$5&gt;=25,SUM(T5:T9),0),0)</f>
        <v>0</v>
      </c>
      <c r="V3" s="2" t="s">
        <v>0</v>
      </c>
      <c r="W3" s="3">
        <f>IF($C$3=1.5,VLOOKUP($C$5,V4:W12,2,0)*1.5,IF($C$3=2,VLOOKUP($C$5,V4:W12,2,0)*2,0))</f>
        <v>2300</v>
      </c>
      <c r="Z3" s="2" t="s">
        <v>1</v>
      </c>
      <c r="AA3" s="3">
        <f>IF($C$3&gt;=1.5,IF($C$5&lt;=20,SUM(AA5:AA9),0),0)</f>
        <v>6510</v>
      </c>
      <c r="AD3" s="2" t="s">
        <v>1</v>
      </c>
      <c r="AE3" s="3">
        <f>IF($C$3&gt;=1.5,IF($C$5&gt;=25,SUM(AE5:AE9),0),0)</f>
        <v>0</v>
      </c>
    </row>
    <row r="4" spans="2:31" ht="19.5" thickBot="1" x14ac:dyDescent="0.45">
      <c r="B4" s="28"/>
      <c r="C4" s="29"/>
      <c r="D4" s="11"/>
      <c r="E4" t="s">
        <v>20</v>
      </c>
      <c r="F4" s="19">
        <f>ROUNDDOWN(F3/11,0)</f>
        <v>880</v>
      </c>
      <c r="G4" s="17" t="s">
        <v>10</v>
      </c>
      <c r="H4" s="13"/>
      <c r="J4" t="s">
        <v>5</v>
      </c>
      <c r="K4">
        <v>13</v>
      </c>
      <c r="L4" s="1">
        <v>540</v>
      </c>
      <c r="M4" t="s">
        <v>2</v>
      </c>
      <c r="N4" t="s">
        <v>3</v>
      </c>
      <c r="O4" t="s">
        <v>4</v>
      </c>
      <c r="Q4" t="s">
        <v>2</v>
      </c>
      <c r="R4" t="s">
        <v>3</v>
      </c>
      <c r="S4" t="s">
        <v>4</v>
      </c>
      <c r="U4" t="s">
        <v>5</v>
      </c>
      <c r="V4">
        <v>13</v>
      </c>
      <c r="W4" s="1">
        <v>540</v>
      </c>
      <c r="X4" t="s">
        <v>2</v>
      </c>
      <c r="Y4" t="s">
        <v>3</v>
      </c>
      <c r="Z4" t="s">
        <v>4</v>
      </c>
      <c r="AB4" t="s">
        <v>2</v>
      </c>
      <c r="AC4" t="s">
        <v>3</v>
      </c>
      <c r="AD4" t="s">
        <v>4</v>
      </c>
    </row>
    <row r="5" spans="2:31" ht="19.5" thickBot="1" x14ac:dyDescent="0.45">
      <c r="B5" s="28" t="s">
        <v>8</v>
      </c>
      <c r="C5" s="29">
        <v>20</v>
      </c>
      <c r="D5" s="11"/>
      <c r="E5" s="12" t="s">
        <v>12</v>
      </c>
      <c r="F5" s="20">
        <f>ROUNDDOWN(SUM(L15,P15,S15,W15)*1.1,-1)</f>
        <v>9210</v>
      </c>
      <c r="G5" s="9" t="s">
        <v>10</v>
      </c>
      <c r="H5" s="7"/>
      <c r="K5">
        <v>20</v>
      </c>
      <c r="L5" s="1">
        <v>1150</v>
      </c>
      <c r="M5">
        <v>1</v>
      </c>
      <c r="N5">
        <v>10</v>
      </c>
      <c r="O5">
        <v>87</v>
      </c>
      <c r="P5" s="1">
        <f>MAX((MIN(N5,$C$7)-M5+1)*O5,0)</f>
        <v>870</v>
      </c>
      <c r="Q5">
        <v>1</v>
      </c>
      <c r="R5">
        <v>10</v>
      </c>
      <c r="S5">
        <v>159</v>
      </c>
      <c r="T5" s="1">
        <f>MAX((MIN(R5,$C$7)-Q5+1)*S5,0)</f>
        <v>1590</v>
      </c>
      <c r="V5">
        <v>20</v>
      </c>
      <c r="W5" s="1">
        <v>1150</v>
      </c>
      <c r="X5">
        <v>1</v>
      </c>
      <c r="Y5">
        <v>20</v>
      </c>
      <c r="Z5">
        <v>87</v>
      </c>
      <c r="AA5" s="1">
        <f>MAX((MIN(Y5,$C$7)-X5+1)*Z5,0)</f>
        <v>1740</v>
      </c>
      <c r="AB5">
        <v>1</v>
      </c>
      <c r="AC5">
        <v>20</v>
      </c>
      <c r="AD5">
        <v>159</v>
      </c>
      <c r="AE5" s="1">
        <f>MAX((MIN(AC5,$C$7)-AB5+1)*AD5,0)</f>
        <v>3180</v>
      </c>
    </row>
    <row r="6" spans="2:31" ht="19.5" thickBot="1" x14ac:dyDescent="0.45">
      <c r="B6" s="28"/>
      <c r="C6" s="29"/>
      <c r="D6" s="11"/>
      <c r="E6" t="s">
        <v>20</v>
      </c>
      <c r="F6" s="19">
        <f>ROUNDDOWN(F5/11,0)</f>
        <v>837</v>
      </c>
      <c r="G6" s="15" t="s">
        <v>10</v>
      </c>
      <c r="H6" s="13"/>
      <c r="K6">
        <v>25</v>
      </c>
      <c r="L6" s="1">
        <v>1840</v>
      </c>
      <c r="M6">
        <v>11</v>
      </c>
      <c r="N6">
        <v>25</v>
      </c>
      <c r="O6">
        <v>159</v>
      </c>
      <c r="P6" s="1">
        <f t="shared" ref="P6:P9" si="0">MAX((MIN(N6,$C$7)-M6+1)*O6,0)</f>
        <v>2385</v>
      </c>
      <c r="Q6">
        <v>11</v>
      </c>
      <c r="R6">
        <v>25</v>
      </c>
      <c r="S6">
        <v>159</v>
      </c>
      <c r="T6" s="1">
        <f t="shared" ref="T6:T9" si="1">MAX((MIN(R6,$C$7)-Q6+1)*S6,0)</f>
        <v>2385</v>
      </c>
      <c r="V6">
        <v>25</v>
      </c>
      <c r="W6" s="1">
        <v>1840</v>
      </c>
      <c r="X6">
        <v>21</v>
      </c>
      <c r="Y6">
        <v>50</v>
      </c>
      <c r="Z6">
        <v>159</v>
      </c>
      <c r="AA6" s="1">
        <f t="shared" ref="AA6:AA9" si="2">MAX((MIN(Y6,$C$7)-X6+1)*Z6,0)</f>
        <v>4770</v>
      </c>
      <c r="AB6">
        <v>21</v>
      </c>
      <c r="AC6">
        <v>50</v>
      </c>
      <c r="AD6">
        <v>159</v>
      </c>
      <c r="AE6" s="1">
        <f t="shared" ref="AE6:AE9" si="3">MAX((MIN(AC6,$C$7)-AB6+1)*AD6,0)</f>
        <v>4770</v>
      </c>
    </row>
    <row r="7" spans="2:31" ht="19.5" thickBot="1" x14ac:dyDescent="0.45">
      <c r="B7" s="28" t="s">
        <v>15</v>
      </c>
      <c r="C7" s="29">
        <v>50</v>
      </c>
      <c r="D7" s="11"/>
      <c r="E7" s="12" t="s">
        <v>13</v>
      </c>
      <c r="F7" s="21">
        <f>SUM(F3,F5)</f>
        <v>18900</v>
      </c>
      <c r="G7" s="10" t="s">
        <v>10</v>
      </c>
      <c r="H7" s="8"/>
      <c r="K7">
        <v>30</v>
      </c>
      <c r="L7" s="1">
        <v>2950</v>
      </c>
      <c r="M7">
        <v>26</v>
      </c>
      <c r="N7">
        <v>50</v>
      </c>
      <c r="O7">
        <v>175</v>
      </c>
      <c r="P7" s="1">
        <f t="shared" si="0"/>
        <v>4375</v>
      </c>
      <c r="Q7">
        <v>26</v>
      </c>
      <c r="R7">
        <v>50</v>
      </c>
      <c r="S7">
        <v>175</v>
      </c>
      <c r="T7" s="1">
        <f t="shared" si="1"/>
        <v>4375</v>
      </c>
      <c r="V7">
        <v>30</v>
      </c>
      <c r="W7" s="1">
        <v>2950</v>
      </c>
      <c r="X7">
        <v>51</v>
      </c>
      <c r="Y7">
        <v>100</v>
      </c>
      <c r="Z7">
        <v>175</v>
      </c>
      <c r="AA7" s="1">
        <f t="shared" si="2"/>
        <v>0</v>
      </c>
      <c r="AB7">
        <v>51</v>
      </c>
      <c r="AC7">
        <v>100</v>
      </c>
      <c r="AD7">
        <v>175</v>
      </c>
      <c r="AE7" s="1">
        <f t="shared" si="3"/>
        <v>0</v>
      </c>
    </row>
    <row r="8" spans="2:31" ht="19.5" thickBot="1" x14ac:dyDescent="0.45">
      <c r="B8" s="28"/>
      <c r="C8" s="29"/>
      <c r="D8" s="11"/>
      <c r="E8" t="s">
        <v>20</v>
      </c>
      <c r="F8" s="18">
        <f>SUM(F4,F6)</f>
        <v>1717</v>
      </c>
      <c r="G8" s="16" t="s">
        <v>10</v>
      </c>
      <c r="K8">
        <v>40</v>
      </c>
      <c r="L8" s="1">
        <v>6230</v>
      </c>
      <c r="M8">
        <v>51</v>
      </c>
      <c r="N8">
        <v>500</v>
      </c>
      <c r="O8">
        <v>207</v>
      </c>
      <c r="P8" s="1">
        <f t="shared" si="0"/>
        <v>0</v>
      </c>
      <c r="Q8">
        <v>51</v>
      </c>
      <c r="R8">
        <v>500</v>
      </c>
      <c r="S8">
        <v>207</v>
      </c>
      <c r="T8" s="1">
        <f t="shared" si="1"/>
        <v>0</v>
      </c>
      <c r="V8">
        <v>40</v>
      </c>
      <c r="W8" s="1">
        <v>6230</v>
      </c>
      <c r="X8">
        <v>101</v>
      </c>
      <c r="Y8">
        <v>1000</v>
      </c>
      <c r="Z8">
        <v>207</v>
      </c>
      <c r="AA8" s="1">
        <f t="shared" si="2"/>
        <v>0</v>
      </c>
      <c r="AB8">
        <v>101</v>
      </c>
      <c r="AC8">
        <v>1000</v>
      </c>
      <c r="AD8">
        <v>207</v>
      </c>
      <c r="AE8" s="1">
        <f t="shared" si="3"/>
        <v>0</v>
      </c>
    </row>
    <row r="9" spans="2:31" ht="38.25" thickBot="1" x14ac:dyDescent="0.45">
      <c r="B9" s="5" t="s">
        <v>9</v>
      </c>
      <c r="C9" s="6">
        <v>1</v>
      </c>
      <c r="D9" s="11"/>
      <c r="K9">
        <v>50</v>
      </c>
      <c r="L9" s="1">
        <v>11160</v>
      </c>
      <c r="M9">
        <v>501</v>
      </c>
      <c r="N9">
        <v>1000000</v>
      </c>
      <c r="O9">
        <v>215</v>
      </c>
      <c r="P9" s="1">
        <f t="shared" si="0"/>
        <v>0</v>
      </c>
      <c r="Q9">
        <v>501</v>
      </c>
      <c r="R9">
        <v>1000000</v>
      </c>
      <c r="S9">
        <v>215</v>
      </c>
      <c r="T9" s="1">
        <f t="shared" si="1"/>
        <v>0</v>
      </c>
      <c r="V9">
        <v>50</v>
      </c>
      <c r="W9" s="1">
        <v>11160</v>
      </c>
      <c r="X9">
        <v>1001</v>
      </c>
      <c r="Y9">
        <v>1000000</v>
      </c>
      <c r="Z9">
        <v>215</v>
      </c>
      <c r="AA9" s="1">
        <f t="shared" si="2"/>
        <v>0</v>
      </c>
      <c r="AB9">
        <v>1001</v>
      </c>
      <c r="AC9">
        <v>1000000</v>
      </c>
      <c r="AD9">
        <v>215</v>
      </c>
      <c r="AE9" s="1">
        <f t="shared" si="3"/>
        <v>0</v>
      </c>
    </row>
    <row r="10" spans="2:31" x14ac:dyDescent="0.4">
      <c r="K10">
        <v>75</v>
      </c>
      <c r="L10" s="1">
        <v>26090</v>
      </c>
      <c r="V10">
        <v>75</v>
      </c>
      <c r="W10" s="1">
        <v>26090</v>
      </c>
    </row>
    <row r="11" spans="2:31" x14ac:dyDescent="0.4">
      <c r="K11">
        <v>100</v>
      </c>
      <c r="L11" s="1">
        <v>79500</v>
      </c>
      <c r="V11">
        <v>100</v>
      </c>
      <c r="W11" s="1">
        <v>79500</v>
      </c>
    </row>
    <row r="12" spans="2:31" x14ac:dyDescent="0.4">
      <c r="K12">
        <v>150</v>
      </c>
      <c r="L12" s="1">
        <v>230000</v>
      </c>
      <c r="V12">
        <v>150</v>
      </c>
      <c r="W12" s="1">
        <v>230000</v>
      </c>
    </row>
    <row r="14" spans="2:31" x14ac:dyDescent="0.4">
      <c r="J14" t="s">
        <v>18</v>
      </c>
      <c r="M14" t="s">
        <v>1</v>
      </c>
      <c r="Q14" t="s">
        <v>19</v>
      </c>
      <c r="T14" t="s">
        <v>1</v>
      </c>
    </row>
    <row r="15" spans="2:31" x14ac:dyDescent="0.4">
      <c r="K15" s="2" t="s">
        <v>0</v>
      </c>
      <c r="L15" s="3" t="b">
        <f>IF($C$9=1,IF($C$3=0.5,L16/2,IF($C$3=1,L16)),0)</f>
        <v>0</v>
      </c>
      <c r="O15" s="2" t="s">
        <v>1</v>
      </c>
      <c r="P15" s="3">
        <f>IF($C$9=1,IF($C$3&lt;=1,SUM(P17:P21),0),0)</f>
        <v>0</v>
      </c>
      <c r="R15" s="2" t="s">
        <v>0</v>
      </c>
      <c r="S15" s="3">
        <f>IF($C$9=1,IF($C$3=1.5,S16*1.5,IF($C$3=2,S16*2)),0)</f>
        <v>1180</v>
      </c>
      <c r="V15" s="2" t="s">
        <v>1</v>
      </c>
      <c r="W15" s="3">
        <f>IF($C$9=1,IF($C$3&gt;=1.5,SUM(W17:W21),0),0)</f>
        <v>7200</v>
      </c>
    </row>
    <row r="16" spans="2:31" x14ac:dyDescent="0.4">
      <c r="K16" s="1"/>
      <c r="L16" s="1">
        <v>590</v>
      </c>
      <c r="M16" t="s">
        <v>2</v>
      </c>
      <c r="N16" t="s">
        <v>3</v>
      </c>
      <c r="O16" t="s">
        <v>4</v>
      </c>
      <c r="R16" s="1"/>
      <c r="S16" s="1">
        <v>590</v>
      </c>
      <c r="T16" t="s">
        <v>2</v>
      </c>
      <c r="U16" t="s">
        <v>3</v>
      </c>
      <c r="V16" t="s">
        <v>4</v>
      </c>
    </row>
    <row r="17" spans="13:23" x14ac:dyDescent="0.4">
      <c r="M17">
        <v>1</v>
      </c>
      <c r="N17">
        <v>10</v>
      </c>
      <c r="O17">
        <v>96</v>
      </c>
      <c r="P17" s="1">
        <f>MAX((MIN(N17,$C$7)-M17+1)*O17,0)</f>
        <v>960</v>
      </c>
      <c r="T17">
        <v>1</v>
      </c>
      <c r="U17">
        <v>20</v>
      </c>
      <c r="V17">
        <v>96</v>
      </c>
      <c r="W17" s="1">
        <f>MAX((MIN(U17,$C$7)-T17+1)*V17,0)</f>
        <v>1920</v>
      </c>
    </row>
    <row r="18" spans="13:23" x14ac:dyDescent="0.4">
      <c r="M18">
        <v>11</v>
      </c>
      <c r="N18">
        <v>25</v>
      </c>
      <c r="O18">
        <v>176</v>
      </c>
      <c r="P18" s="1">
        <f t="shared" ref="P18:P21" si="4">MAX((MIN(N18,$C$7)-M18+1)*O18,0)</f>
        <v>2640</v>
      </c>
      <c r="T18">
        <v>21</v>
      </c>
      <c r="U18">
        <v>50</v>
      </c>
      <c r="V18">
        <v>176</v>
      </c>
      <c r="W18" s="1">
        <f t="shared" ref="W18:W21" si="5">MAX((MIN(U18,$C$7)-T18+1)*V18,0)</f>
        <v>5280</v>
      </c>
    </row>
    <row r="19" spans="13:23" x14ac:dyDescent="0.4">
      <c r="M19">
        <v>26</v>
      </c>
      <c r="N19">
        <v>50</v>
      </c>
      <c r="O19">
        <v>193</v>
      </c>
      <c r="P19" s="1">
        <f t="shared" si="4"/>
        <v>4825</v>
      </c>
      <c r="T19">
        <v>51</v>
      </c>
      <c r="U19">
        <v>100</v>
      </c>
      <c r="V19">
        <v>193</v>
      </c>
      <c r="W19" s="1">
        <f t="shared" si="5"/>
        <v>0</v>
      </c>
    </row>
    <row r="20" spans="13:23" x14ac:dyDescent="0.4">
      <c r="M20">
        <v>51</v>
      </c>
      <c r="N20">
        <v>500</v>
      </c>
      <c r="O20">
        <v>229</v>
      </c>
      <c r="P20" s="1">
        <f t="shared" si="4"/>
        <v>0</v>
      </c>
      <c r="T20">
        <v>101</v>
      </c>
      <c r="U20">
        <v>1000</v>
      </c>
      <c r="V20">
        <v>229</v>
      </c>
      <c r="W20" s="1">
        <f t="shared" si="5"/>
        <v>0</v>
      </c>
    </row>
    <row r="21" spans="13:23" x14ac:dyDescent="0.4">
      <c r="M21">
        <v>501</v>
      </c>
      <c r="N21">
        <v>1000000</v>
      </c>
      <c r="O21">
        <v>238</v>
      </c>
      <c r="P21" s="1">
        <f t="shared" si="4"/>
        <v>0</v>
      </c>
      <c r="T21">
        <v>1001</v>
      </c>
      <c r="U21">
        <v>1000000</v>
      </c>
      <c r="V21">
        <v>238</v>
      </c>
      <c r="W21" s="1">
        <f t="shared" si="5"/>
        <v>0</v>
      </c>
    </row>
  </sheetData>
  <mergeCells count="9">
    <mergeCell ref="B7:B8"/>
    <mergeCell ref="C7:C8"/>
    <mergeCell ref="B1:C1"/>
    <mergeCell ref="E1:G1"/>
    <mergeCell ref="B2:C2"/>
    <mergeCell ref="B3:B4"/>
    <mergeCell ref="C3:C4"/>
    <mergeCell ref="B5:B6"/>
    <mergeCell ref="C5:C6"/>
  </mergeCells>
  <phoneticPr fontId="2"/>
  <dataValidations count="6">
    <dataValidation type="whole" allowBlank="1" showInputMessage="1" showErrorMessage="1" sqref="C7:C8" xr:uid="{B8B2BD82-C45C-45CD-B7C0-3BE00792F796}">
      <formula1>0</formula1>
      <formula2>100000</formula2>
    </dataValidation>
    <dataValidation type="list" allowBlank="1" showInputMessage="1" showErrorMessage="1" sqref="C3:C4" xr:uid="{1C00EE49-31F0-4E99-BA1E-5AD94600C95E}">
      <formula1>"0.5,1,1.5,2"</formula1>
    </dataValidation>
    <dataValidation type="list" allowBlank="1" showInputMessage="1" showErrorMessage="1" sqref="C5:D5" xr:uid="{DF244BF7-F538-4264-AA83-B5A93794FCF2}">
      <formula1>"13,20,25,30,40,50,75,100,150"</formula1>
    </dataValidation>
    <dataValidation type="list" allowBlank="1" showInputMessage="1" showErrorMessage="1" sqref="C9:D9" xr:uid="{AD3C709B-26B8-4087-B99C-677240843E9C}">
      <formula1>"1,0"</formula1>
    </dataValidation>
    <dataValidation type="list" allowBlank="1" showInputMessage="1" showErrorMessage="1" sqref="D3" xr:uid="{5B59CBC3-E37D-4E9E-8BC7-0FD889404E7C}">
      <formula1>"1,2"</formula1>
    </dataValidation>
    <dataValidation type="whole" allowBlank="1" showInputMessage="1" showErrorMessage="1" sqref="D7" xr:uid="{12802E22-5230-49C3-81D7-C4016E2738D9}">
      <formula1>0</formula1>
      <formula2>10000</formula2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水道料金計算（料金改定比較用）</vt:lpstr>
      <vt:lpstr>水道料金計算 (元)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2026-05-07T06:29:04Z</dcterms:modified>
</cp:coreProperties>
</file>